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de088d12ce25d1/Desktop/Files/Fox Run HOA/"/>
    </mc:Choice>
  </mc:AlternateContent>
  <xr:revisionPtr revIDLastSave="39" documentId="8_{FFC0FE6C-F063-425D-A751-851501A826D4}" xr6:coauthVersionLast="47" xr6:coauthVersionMax="47" xr10:uidLastSave="{B194F810-EE3F-4651-966F-9D382B7EC290}"/>
  <bookViews>
    <workbookView xWindow="-120" yWindow="-120" windowWidth="38640" windowHeight="21120" xr2:uid="{00000000-000D-0000-FFFF-FFFF00000000}"/>
  </bookViews>
  <sheets>
    <sheet name="Profit and Loss" sheetId="1" r:id="rId1"/>
  </sheets>
  <definedNames>
    <definedName name="_xlnm.Print_Area" localSheetId="0">'Profit and Loss'!$A$1:$G$38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B8" i="1"/>
  <c r="F33" i="1"/>
  <c r="F32" i="1"/>
  <c r="F31" i="1"/>
  <c r="F29" i="1"/>
  <c r="F34" i="1" l="1"/>
  <c r="F36" i="1" s="1"/>
  <c r="F7" i="1"/>
  <c r="F6" i="1"/>
  <c r="F11" i="1"/>
  <c r="B13" i="1"/>
  <c r="F23" i="1"/>
  <c r="F9" i="1"/>
  <c r="F16" i="1"/>
  <c r="B6" i="1"/>
  <c r="B10" i="1" s="1"/>
  <c r="B33" i="1" s="1"/>
  <c r="I7" i="1" l="1"/>
  <c r="B26" i="1"/>
  <c r="B34" i="1" s="1"/>
  <c r="B35" i="1" s="1"/>
  <c r="F5" i="1"/>
  <c r="F13" i="1"/>
  <c r="I6" i="1" l="1"/>
  <c r="I9" i="1" s="1"/>
  <c r="F17" i="1"/>
  <c r="XFD16" i="1"/>
  <c r="B28" i="1" l="1"/>
</calcChain>
</file>

<file path=xl/sharedStrings.xml><?xml version="1.0" encoding="utf-8"?>
<sst xmlns="http://schemas.openxmlformats.org/spreadsheetml/2006/main" count="58" uniqueCount="55">
  <si>
    <t>Income</t>
  </si>
  <si>
    <t xml:space="preserve">   Annual Dues</t>
  </si>
  <si>
    <t>Total Income</t>
  </si>
  <si>
    <t>Expenses</t>
  </si>
  <si>
    <t xml:space="preserve">   Bank Charges</t>
  </si>
  <si>
    <t xml:space="preserve">   Computer and Internet Expenses</t>
  </si>
  <si>
    <t xml:space="preserve">   Insurance Expense</t>
  </si>
  <si>
    <t xml:space="preserve">   Landscaping and Groundskeeping</t>
  </si>
  <si>
    <t xml:space="preserve">   Postage and Delivery</t>
  </si>
  <si>
    <t>Total Expenses</t>
  </si>
  <si>
    <t>Net Income</t>
  </si>
  <si>
    <t>Fox Run Landing Home Owners Association</t>
  </si>
  <si>
    <t>Interest Income</t>
  </si>
  <si>
    <t>Total</t>
  </si>
  <si>
    <t>Reimburse from the 7's</t>
  </si>
  <si>
    <t>Reimburse from Golf Course</t>
  </si>
  <si>
    <t xml:space="preserve">   Miscellaneous</t>
  </si>
  <si>
    <t>Boat</t>
  </si>
  <si>
    <t>Rock Fishing Area</t>
  </si>
  <si>
    <t>Signs</t>
  </si>
  <si>
    <t>Rock for Shelter &amp; Circle</t>
  </si>
  <si>
    <t>Fish</t>
  </si>
  <si>
    <t>Landscaping Breakdown by Projects</t>
  </si>
  <si>
    <t>Fertilize/Mow/Weed Control Common Ground</t>
  </si>
  <si>
    <t>Pipe Work for Out lot 1</t>
  </si>
  <si>
    <t>New Well</t>
  </si>
  <si>
    <t>Christmas Lights</t>
  </si>
  <si>
    <t>Pond Donations</t>
  </si>
  <si>
    <t>Seawall Loan</t>
  </si>
  <si>
    <t>New Homeowner Gifts</t>
  </si>
  <si>
    <t>Office Supplies</t>
  </si>
  <si>
    <t>Picnic</t>
  </si>
  <si>
    <t>Carriage Road Mowing</t>
  </si>
  <si>
    <t>Outlot 1 mowing</t>
  </si>
  <si>
    <t>Balance</t>
  </si>
  <si>
    <t>Interest</t>
  </si>
  <si>
    <t>Payment</t>
  </si>
  <si>
    <t>Bank Balance</t>
  </si>
  <si>
    <t xml:space="preserve">  Electricity for Entry Lights</t>
  </si>
  <si>
    <t xml:space="preserve">     Electricity for Water Pumps</t>
  </si>
  <si>
    <t>Property Taxes</t>
  </si>
  <si>
    <t>Tools</t>
  </si>
  <si>
    <t>Weed Killer</t>
  </si>
  <si>
    <t>Day Labor</t>
  </si>
  <si>
    <t>Go Fund Me</t>
  </si>
  <si>
    <t xml:space="preserve">from the 7's </t>
  </si>
  <si>
    <t>Weed Removal in the Ponds</t>
  </si>
  <si>
    <t>Pond Weed Removal Expense</t>
  </si>
  <si>
    <t>Beginning Bank Balance</t>
  </si>
  <si>
    <t>Ending Bank Balance</t>
  </si>
  <si>
    <t>Pond Removal Project Balance</t>
  </si>
  <si>
    <t>Mowing</t>
  </si>
  <si>
    <t>Ponds</t>
  </si>
  <si>
    <t>Other</t>
  </si>
  <si>
    <t>Profit and Loss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</si>
</sst>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#,##0.00\ _€"/>
    <numFmt numFmtId="165" formatCode="&quot;$&quot;#,##0.00"/>
  </numFmts>
  <fonts count="14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Calibri"/>
      <family val="2"/>
      <scheme val="minor"/>
    </font>
    <font>
      <sz val="11"/>
      <color indexed="8"/>
      <name val="Arial"/>
      <family val="2"/>
    </font>
    <font>
      <sz val="18"/>
      <color indexed="8"/>
      <name val="Arial"/>
      <family val="2"/>
    </font>
    <font>
      <b/>
      <sz val="18"/>
      <color indexed="8"/>
      <name val="Arial"/>
      <family val="2"/>
    </font>
    <font>
      <b/>
      <sz val="11"/>
      <color indexed="8"/>
      <name val="Arial"/>
      <family val="2"/>
    </font>
    <font>
      <sz val="16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0" fontId="2" fillId="0" borderId="0" xfId="0" applyFont="1" applyAlignment="1">
      <alignment horizontal="right" wrapText="1"/>
    </xf>
    <xf numFmtId="165" fontId="3" fillId="0" borderId="0" xfId="0" applyNumberFormat="1" applyFont="1" applyAlignment="1">
      <alignment horizontal="right" wrapText="1"/>
    </xf>
    <xf numFmtId="165" fontId="0" fillId="0" borderId="0" xfId="0" applyNumberFormat="1"/>
    <xf numFmtId="0" fontId="1" fillId="0" borderId="0" xfId="0" applyFont="1" applyAlignment="1">
      <alignment horizontal="center" wrapText="1"/>
    </xf>
    <xf numFmtId="164" fontId="6" fillId="0" borderId="0" xfId="0" applyNumberFormat="1" applyFont="1" applyAlignment="1">
      <alignment wrapText="1"/>
    </xf>
    <xf numFmtId="8" fontId="0" fillId="0" borderId="0" xfId="0" applyNumberFormat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165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quotePrefix="1" applyFont="1" applyAlignment="1">
      <alignment horizontal="center" wrapText="1"/>
    </xf>
    <xf numFmtId="165" fontId="8" fillId="0" borderId="0" xfId="0" applyNumberFormat="1" applyFont="1" applyAlignment="1">
      <alignment wrapText="1"/>
    </xf>
    <xf numFmtId="14" fontId="8" fillId="0" borderId="0" xfId="0" applyNumberFormat="1" applyFont="1"/>
    <xf numFmtId="0" fontId="6" fillId="0" borderId="0" xfId="0" applyFont="1"/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right"/>
    </xf>
    <xf numFmtId="165" fontId="8" fillId="0" borderId="3" xfId="0" applyNumberFormat="1" applyFont="1" applyBorder="1" applyAlignment="1">
      <alignment horizontal="center"/>
    </xf>
    <xf numFmtId="165" fontId="11" fillId="0" borderId="0" xfId="0" applyNumberFormat="1" applyFont="1" applyAlignment="1">
      <alignment horizontal="center"/>
    </xf>
    <xf numFmtId="165" fontId="11" fillId="2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horizontal="center" wrapText="1"/>
    </xf>
    <xf numFmtId="165" fontId="6" fillId="3" borderId="0" xfId="0" applyNumberFormat="1" applyFont="1" applyFill="1" applyAlignment="1">
      <alignment horizontal="center" wrapText="1"/>
    </xf>
    <xf numFmtId="165" fontId="5" fillId="0" borderId="1" xfId="0" applyNumberFormat="1" applyFont="1" applyBorder="1" applyAlignment="1">
      <alignment horizontal="center" wrapText="1"/>
    </xf>
    <xf numFmtId="165" fontId="5" fillId="0" borderId="0" xfId="0" applyNumberFormat="1" applyFont="1" applyAlignment="1">
      <alignment horizontal="center" wrapText="1"/>
    </xf>
    <xf numFmtId="8" fontId="6" fillId="0" borderId="0" xfId="0" applyNumberFormat="1" applyFont="1" applyAlignment="1">
      <alignment horizontal="center"/>
    </xf>
    <xf numFmtId="165" fontId="6" fillId="2" borderId="0" xfId="0" applyNumberFormat="1" applyFont="1" applyFill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6" fillId="0" borderId="0" xfId="0" applyNumberFormat="1" applyFont="1" applyAlignment="1">
      <alignment horizontal="center"/>
    </xf>
    <xf numFmtId="165" fontId="8" fillId="3" borderId="3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65" fontId="6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right" wrapText="1"/>
    </xf>
    <xf numFmtId="165" fontId="8" fillId="4" borderId="0" xfId="0" applyNumberFormat="1" applyFont="1" applyFill="1" applyAlignment="1">
      <alignment horizontal="center"/>
    </xf>
    <xf numFmtId="165" fontId="11" fillId="4" borderId="0" xfId="0" applyNumberFormat="1" applyFont="1" applyFill="1" applyAlignment="1">
      <alignment horizontal="center"/>
    </xf>
    <xf numFmtId="165" fontId="6" fillId="5" borderId="0" xfId="0" applyNumberFormat="1" applyFont="1" applyFill="1" applyAlignment="1">
      <alignment horizontal="center" wrapText="1"/>
    </xf>
    <xf numFmtId="0" fontId="12" fillId="0" borderId="0" xfId="0" applyFont="1" applyAlignment="1">
      <alignment horizontal="right"/>
    </xf>
    <xf numFmtId="165" fontId="11" fillId="5" borderId="0" xfId="0" applyNumberFormat="1" applyFont="1" applyFill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HOA</a:t>
            </a:r>
            <a:r>
              <a:rPr lang="en-US" sz="1600" b="1" baseline="0"/>
              <a:t> Spend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938-4C70-A3E9-025831A49A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938-4C70-A3E9-025831A49A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38-4C70-A3E9-025831A49A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'Profit and Loss'!$H$6:$H$8</c:f>
              <c:strCache>
                <c:ptCount val="3"/>
                <c:pt idx="0">
                  <c:v>Ponds</c:v>
                </c:pt>
                <c:pt idx="1">
                  <c:v>Mowing</c:v>
                </c:pt>
                <c:pt idx="2">
                  <c:v>Other</c:v>
                </c:pt>
              </c:strCache>
            </c:strRef>
          </c:cat>
          <c:val>
            <c:numRef>
              <c:f>'Profit and Loss'!$I$6:$I$8</c:f>
              <c:numCache>
                <c:formatCode>"$"#,##0.00</c:formatCode>
                <c:ptCount val="3"/>
                <c:pt idx="0">
                  <c:v>73657.609999999986</c:v>
                </c:pt>
                <c:pt idx="1">
                  <c:v>12586.4</c:v>
                </c:pt>
                <c:pt idx="2">
                  <c:v>5709.5999999999995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4-4B32-AA46-49102A66757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839395326085233"/>
          <c:y val="0.40719541661443015"/>
          <c:w val="0.18144572609786502"/>
          <c:h val="0.299105573926822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828674</xdr:colOff>
      <xdr:row>10</xdr:row>
      <xdr:rowOff>14286</xdr:rowOff>
    </xdr:from>
    <xdr:to>
      <xdr:col>13</xdr:col>
      <xdr:colOff>695324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6E9056-060B-CC15-A378-8CE30CD1EE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7"/>
  <sheetViews>
    <sheetView tabSelected="1" workbookViewId="0">
      <selection activeCell="B3" sqref="B3"/>
    </sheetView>
  </sheetViews>
  <sheetFormatPr defaultRowHeight="15" x14ac:dyDescent="0.25"/>
  <cols>
    <col min="1" max="1" width="33.5703125" customWidth="1"/>
    <col min="2" max="2" width="10.7109375" bestFit="1" customWidth="1"/>
    <col min="3" max="3" width="5.140625" customWidth="1"/>
    <col min="4" max="4" width="6.5703125" customWidth="1"/>
    <col min="5" max="5" width="43" customWidth="1"/>
    <col min="6" max="6" width="14" customWidth="1"/>
    <col min="7" max="7" width="12.42578125" bestFit="1" customWidth="1"/>
    <col min="8" max="8" width="11" customWidth="1"/>
    <col min="9" max="9" width="11.28515625" customWidth="1"/>
    <col min="10" max="10" width="11.140625" customWidth="1"/>
    <col min="14" max="14" width="10.42578125" customWidth="1"/>
  </cols>
  <sheetData>
    <row r="1" spans="1:9 16384:16384" ht="23.25" x14ac:dyDescent="0.35">
      <c r="A1" s="51" t="s">
        <v>11</v>
      </c>
      <c r="B1" s="51"/>
      <c r="C1" s="51"/>
      <c r="D1" s="51"/>
      <c r="E1" s="51"/>
      <c r="F1" s="51"/>
      <c r="G1" s="51"/>
    </row>
    <row r="2" spans="1:9 16384:16384" ht="23.25" x14ac:dyDescent="0.35">
      <c r="A2" s="51" t="s">
        <v>54</v>
      </c>
      <c r="B2" s="51"/>
      <c r="C2" s="51"/>
      <c r="D2" s="51"/>
      <c r="E2" s="51"/>
      <c r="F2" s="51"/>
      <c r="G2" s="51"/>
    </row>
    <row r="3" spans="1:9 16384:16384" customFormat="1" x14ac:dyDescent="0.25">
      <c r="A3" s="15"/>
      <c r="B3" s="7"/>
      <c r="C3" s="14"/>
      <c r="D3" s="14"/>
      <c r="E3" s="14"/>
      <c r="F3" s="14"/>
      <c r="G3" s="14"/>
    </row>
    <row r="4" spans="1:9 16384:16384" customFormat="1" ht="19.5" customHeight="1" x14ac:dyDescent="0.35">
      <c r="A4" s="12" t="s">
        <v>0</v>
      </c>
      <c r="B4" s="8"/>
      <c r="C4" s="14"/>
      <c r="D4" s="14"/>
      <c r="E4" s="52" t="s">
        <v>22</v>
      </c>
      <c r="F4" s="52"/>
      <c r="G4" s="16"/>
    </row>
    <row r="5" spans="1:9 16384:16384" customFormat="1" x14ac:dyDescent="0.25">
      <c r="A5" s="40" t="s">
        <v>1</v>
      </c>
      <c r="B5" s="28">
        <v>38844.120000000003</v>
      </c>
      <c r="C5" s="14"/>
      <c r="D5" s="14"/>
      <c r="E5" s="18" t="s">
        <v>25</v>
      </c>
      <c r="F5" s="23">
        <f>14122+3000+100</f>
        <v>17222</v>
      </c>
      <c r="G5" s="14"/>
    </row>
    <row r="6" spans="1:9 16384:16384" customFormat="1" x14ac:dyDescent="0.25">
      <c r="A6" s="40" t="s">
        <v>15</v>
      </c>
      <c r="B6" s="28">
        <f>12876.07+13643.1</f>
        <v>26519.17</v>
      </c>
      <c r="C6" s="14"/>
      <c r="D6" s="14"/>
      <c r="E6" s="14" t="s">
        <v>23</v>
      </c>
      <c r="F6" s="23">
        <f>1555+3435+4900</f>
        <v>9890</v>
      </c>
      <c r="G6" s="14"/>
      <c r="H6" s="46" t="s">
        <v>52</v>
      </c>
      <c r="I6" s="47">
        <f>F5+F7+F8+F9+F10+F12+F13+B14+B15</f>
        <v>73657.609999999986</v>
      </c>
    </row>
    <row r="7" spans="1:9 16384:16384" customFormat="1" x14ac:dyDescent="0.25">
      <c r="A7" s="40" t="s">
        <v>14</v>
      </c>
      <c r="B7" s="28">
        <v>11648.27</v>
      </c>
      <c r="C7" s="14"/>
      <c r="D7" s="14"/>
      <c r="E7" s="18" t="s">
        <v>47</v>
      </c>
      <c r="F7" s="41">
        <f>248.97+1658+1004.58+3580.35+2734.09</f>
        <v>9225.99</v>
      </c>
      <c r="G7" s="14"/>
      <c r="H7" s="46" t="s">
        <v>51</v>
      </c>
      <c r="I7" s="47">
        <f>F6+F11+F16</f>
        <v>12586.4</v>
      </c>
    </row>
    <row r="8" spans="1:9 16384:16384" customFormat="1" x14ac:dyDescent="0.25">
      <c r="A8" s="40" t="s">
        <v>27</v>
      </c>
      <c r="B8" s="43">
        <f>6995.81+4000</f>
        <v>10995.810000000001</v>
      </c>
      <c r="C8" s="14"/>
      <c r="D8" s="14"/>
      <c r="E8" s="18" t="s">
        <v>20</v>
      </c>
      <c r="F8" s="23">
        <v>3916.96</v>
      </c>
      <c r="G8" s="14"/>
      <c r="H8" s="46" t="s">
        <v>53</v>
      </c>
      <c r="I8" s="48">
        <f>F14+F15+B16+B17+B18+B19+B20+B21+B22+B23+B24+B25</f>
        <v>5709.5999999999995</v>
      </c>
    </row>
    <row r="9" spans="1:9 16384:16384" customFormat="1" x14ac:dyDescent="0.25">
      <c r="A9" s="40" t="s">
        <v>12</v>
      </c>
      <c r="B9" s="28">
        <v>68.09</v>
      </c>
      <c r="C9" s="14"/>
      <c r="D9" s="14"/>
      <c r="E9" s="18" t="s">
        <v>24</v>
      </c>
      <c r="F9" s="23">
        <f>3123.4+226.84</f>
        <v>3350.2400000000002</v>
      </c>
      <c r="G9" s="14"/>
      <c r="I9" s="49">
        <f>SUM(I6:I8)</f>
        <v>91953.609999999986</v>
      </c>
    </row>
    <row r="10" spans="1:9 16384:16384" customFormat="1" x14ac:dyDescent="0.25">
      <c r="A10" s="12" t="s">
        <v>2</v>
      </c>
      <c r="B10" s="30">
        <f>SUM(B5:B9)</f>
        <v>88075.459999999992</v>
      </c>
      <c r="C10" s="14"/>
      <c r="D10" s="14"/>
      <c r="E10" s="18" t="s">
        <v>18</v>
      </c>
      <c r="F10" s="23">
        <v>3207.49</v>
      </c>
      <c r="G10" s="14"/>
    </row>
    <row r="11" spans="1:9 16384:16384" customFormat="1" x14ac:dyDescent="0.25">
      <c r="A11" s="13"/>
      <c r="B11" s="31"/>
      <c r="C11" s="14"/>
      <c r="D11" s="14"/>
      <c r="E11" s="18" t="s">
        <v>32</v>
      </c>
      <c r="F11" s="23">
        <f>168.75+224.7+124.51+168.53+168.53+337.05+337.05+505.58+337.05-102.4+337.05</f>
        <v>2606.4</v>
      </c>
      <c r="G11" s="14"/>
    </row>
    <row r="12" spans="1:9 16384:16384" customFormat="1" x14ac:dyDescent="0.25">
      <c r="A12" s="12" t="s">
        <v>3</v>
      </c>
      <c r="B12" s="28"/>
      <c r="C12" s="14"/>
      <c r="D12" s="14"/>
      <c r="E12" s="18" t="s">
        <v>21</v>
      </c>
      <c r="F12" s="23">
        <v>2287.5</v>
      </c>
      <c r="G12" s="14"/>
    </row>
    <row r="13" spans="1:9 16384:16384" customFormat="1" x14ac:dyDescent="0.25">
      <c r="A13" s="40" t="s">
        <v>7</v>
      </c>
      <c r="B13" s="33">
        <f>76104.11-21000</f>
        <v>55104.11</v>
      </c>
      <c r="C13" s="14"/>
      <c r="D13" s="14"/>
      <c r="E13" s="18" t="s">
        <v>17</v>
      </c>
      <c r="F13" s="23">
        <f>1347.69+657.45</f>
        <v>2005.14</v>
      </c>
      <c r="G13" s="14"/>
    </row>
    <row r="14" spans="1:9 16384:16384" customFormat="1" x14ac:dyDescent="0.25">
      <c r="A14" s="40" t="s">
        <v>28</v>
      </c>
      <c r="B14" s="29">
        <v>21000</v>
      </c>
      <c r="C14" s="14"/>
      <c r="D14" s="14"/>
      <c r="E14" s="18" t="s">
        <v>26</v>
      </c>
      <c r="F14" s="23">
        <v>975</v>
      </c>
      <c r="G14" s="14"/>
    </row>
    <row r="15" spans="1:9 16384:16384" customFormat="1" ht="14.25" customHeight="1" x14ac:dyDescent="0.25">
      <c r="A15" s="40" t="s">
        <v>39</v>
      </c>
      <c r="B15" s="28">
        <v>11442.29</v>
      </c>
      <c r="C15" s="14"/>
      <c r="D15" s="11"/>
      <c r="E15" s="18" t="s">
        <v>19</v>
      </c>
      <c r="F15" s="23">
        <v>327.39</v>
      </c>
      <c r="G15" s="14"/>
    </row>
    <row r="16" spans="1:9 16384:16384" customFormat="1" ht="15" customHeight="1" x14ac:dyDescent="0.25">
      <c r="A16" s="40" t="s">
        <v>6</v>
      </c>
      <c r="B16" s="28">
        <v>2115</v>
      </c>
      <c r="C16" s="19"/>
      <c r="D16" s="20"/>
      <c r="E16" s="18" t="s">
        <v>33</v>
      </c>
      <c r="F16" s="25">
        <f>45+45</f>
        <v>90</v>
      </c>
      <c r="G16" s="23"/>
      <c r="H16" s="6"/>
      <c r="I16" s="6"/>
      <c r="XFD16" s="9">
        <f>SUM(C16:XFC16)</f>
        <v>90</v>
      </c>
    </row>
    <row r="17" spans="1:12" customFormat="1" x14ac:dyDescent="0.25">
      <c r="A17" s="40" t="s">
        <v>5</v>
      </c>
      <c r="B17" s="28">
        <v>587.79</v>
      </c>
      <c r="C17" s="19"/>
      <c r="D17" s="20"/>
      <c r="E17" s="18" t="s">
        <v>13</v>
      </c>
      <c r="F17" s="27">
        <f>SUM(F5:F16)</f>
        <v>55104.109999999993</v>
      </c>
      <c r="G17" s="14"/>
    </row>
    <row r="18" spans="1:12" customFormat="1" ht="18.75" x14ac:dyDescent="0.3">
      <c r="A18" s="40" t="s">
        <v>31</v>
      </c>
      <c r="B18" s="28">
        <v>361.98</v>
      </c>
      <c r="C18" s="14"/>
      <c r="D18" s="14"/>
      <c r="E18" s="14"/>
      <c r="F18" s="14"/>
      <c r="G18" s="14"/>
      <c r="H18" s="10"/>
      <c r="I18" s="10"/>
      <c r="J18" s="10"/>
      <c r="K18" s="10"/>
    </row>
    <row r="19" spans="1:12" customFormat="1" ht="18.75" customHeight="1" x14ac:dyDescent="0.3">
      <c r="A19" s="40" t="s">
        <v>8</v>
      </c>
      <c r="B19" s="28">
        <v>415</v>
      </c>
      <c r="C19" s="14"/>
      <c r="D19" s="14"/>
      <c r="E19" s="52" t="s">
        <v>28</v>
      </c>
      <c r="F19" s="52"/>
      <c r="G19" s="14"/>
      <c r="H19" s="6"/>
      <c r="I19" s="6"/>
      <c r="J19" s="6"/>
      <c r="K19" s="6"/>
      <c r="L19" s="6"/>
    </row>
    <row r="20" spans="1:12" customFormat="1" ht="15" customHeight="1" x14ac:dyDescent="0.25">
      <c r="A20" s="40" t="s">
        <v>16</v>
      </c>
      <c r="B20" s="28">
        <v>357</v>
      </c>
      <c r="C20" s="14"/>
      <c r="D20" s="14"/>
      <c r="E20" s="18" t="s">
        <v>34</v>
      </c>
      <c r="F20" s="23">
        <v>123691.56</v>
      </c>
      <c r="H20" s="6"/>
      <c r="I20" s="6"/>
      <c r="J20" s="6"/>
      <c r="K20" s="6"/>
      <c r="L20" s="6"/>
    </row>
    <row r="21" spans="1:12" customFormat="1" x14ac:dyDescent="0.25">
      <c r="A21" s="40" t="s">
        <v>38</v>
      </c>
      <c r="B21" s="28">
        <v>177.69</v>
      </c>
      <c r="C21" s="14"/>
      <c r="D21" s="14"/>
      <c r="E21" s="18" t="s">
        <v>35</v>
      </c>
      <c r="F21" s="23">
        <v>8302.58</v>
      </c>
    </row>
    <row r="22" spans="1:12" customFormat="1" x14ac:dyDescent="0.25">
      <c r="A22" s="40" t="s">
        <v>4</v>
      </c>
      <c r="B22" s="32">
        <v>143.35</v>
      </c>
      <c r="C22" s="14"/>
      <c r="D22" s="14"/>
      <c r="E22" s="18" t="s">
        <v>36</v>
      </c>
      <c r="F22" s="36">
        <v>-21000</v>
      </c>
    </row>
    <row r="23" spans="1:12" customFormat="1" x14ac:dyDescent="0.25">
      <c r="A23" s="40" t="s">
        <v>29</v>
      </c>
      <c r="B23" s="28">
        <v>125</v>
      </c>
      <c r="C23" s="14"/>
      <c r="D23" s="14"/>
      <c r="E23" s="21"/>
      <c r="F23" s="26">
        <f>SUM(F20:F22)</f>
        <v>110994.13999999998</v>
      </c>
      <c r="I23" s="6"/>
    </row>
    <row r="24" spans="1:12" customFormat="1" ht="15" customHeight="1" x14ac:dyDescent="0.25">
      <c r="A24" s="40" t="s">
        <v>30</v>
      </c>
      <c r="B24" s="28">
        <v>102.4</v>
      </c>
      <c r="C24" s="14"/>
      <c r="D24" s="14"/>
      <c r="E24" s="14"/>
      <c r="F24" s="14"/>
      <c r="G24" s="14"/>
    </row>
    <row r="25" spans="1:12" customFormat="1" ht="15" customHeight="1" x14ac:dyDescent="0.25">
      <c r="A25" s="40" t="s">
        <v>40</v>
      </c>
      <c r="B25" s="28">
        <v>22</v>
      </c>
      <c r="C25" s="14"/>
      <c r="D25" s="14"/>
      <c r="E25" s="14"/>
      <c r="F25" s="14"/>
      <c r="G25" s="14"/>
    </row>
    <row r="26" spans="1:12" customFormat="1" ht="20.25" x14ac:dyDescent="0.3">
      <c r="A26" s="12" t="s">
        <v>9</v>
      </c>
      <c r="B26" s="30">
        <f>SUM(B13:B25)</f>
        <v>91953.609999999986</v>
      </c>
      <c r="C26" s="14"/>
      <c r="D26" s="14"/>
      <c r="E26" s="52" t="s">
        <v>46</v>
      </c>
      <c r="F26" s="52"/>
      <c r="G26" s="14"/>
    </row>
    <row r="27" spans="1:12" customFormat="1" x14ac:dyDescent="0.25">
      <c r="A27" s="13"/>
      <c r="B27" s="31"/>
      <c r="C27" s="14"/>
      <c r="D27" s="14"/>
      <c r="E27" s="18" t="s">
        <v>44</v>
      </c>
      <c r="F27" s="23">
        <v>6995.81</v>
      </c>
      <c r="G27" s="14"/>
    </row>
    <row r="28" spans="1:12" customFormat="1" x14ac:dyDescent="0.25">
      <c r="A28" s="12" t="s">
        <v>10</v>
      </c>
      <c r="B28" s="34">
        <f>B10-B26</f>
        <v>-3878.1499999999942</v>
      </c>
      <c r="C28" s="14"/>
      <c r="D28" s="14"/>
      <c r="E28" s="24" t="s">
        <v>45</v>
      </c>
      <c r="F28" s="25">
        <v>4000</v>
      </c>
      <c r="G28" s="14"/>
    </row>
    <row r="29" spans="1:12" customFormat="1" x14ac:dyDescent="0.25">
      <c r="A29" s="13"/>
      <c r="B29" s="28"/>
      <c r="C29" s="14"/>
      <c r="D29" s="14"/>
      <c r="E29" s="17"/>
      <c r="F29" s="45">
        <f>SUM(F27:F28)</f>
        <v>10995.810000000001</v>
      </c>
      <c r="G29" s="14"/>
    </row>
    <row r="30" spans="1:12" customFormat="1" x14ac:dyDescent="0.25">
      <c r="A30" s="22"/>
      <c r="B30" s="35"/>
      <c r="C30" s="14"/>
      <c r="D30" s="14"/>
      <c r="E30" s="17"/>
      <c r="F30" s="23"/>
    </row>
    <row r="31" spans="1:12" customFormat="1" ht="20.25" customHeight="1" x14ac:dyDescent="0.35">
      <c r="A31" s="44" t="s">
        <v>37</v>
      </c>
      <c r="B31" s="16"/>
      <c r="C31" s="14"/>
      <c r="D31" s="14"/>
      <c r="E31" s="24" t="s">
        <v>41</v>
      </c>
      <c r="F31" s="23">
        <f>-1004.58-248.97-1500</f>
        <v>-2753.55</v>
      </c>
    </row>
    <row r="32" spans="1:12" customFormat="1" x14ac:dyDescent="0.25">
      <c r="A32" s="38" t="s">
        <v>48</v>
      </c>
      <c r="B32" s="35">
        <v>19444.240000000002</v>
      </c>
      <c r="C32" s="14"/>
      <c r="D32" s="14"/>
      <c r="E32" s="24" t="s">
        <v>42</v>
      </c>
      <c r="F32" s="23">
        <f>-1658-934.09</f>
        <v>-2592.09</v>
      </c>
    </row>
    <row r="33" spans="1:6" customFormat="1" x14ac:dyDescent="0.25">
      <c r="A33" s="38" t="s">
        <v>0</v>
      </c>
      <c r="B33" s="35">
        <f>B10</f>
        <v>88075.459999999992</v>
      </c>
      <c r="C33" s="14"/>
      <c r="D33" s="14"/>
      <c r="E33" s="24" t="s">
        <v>43</v>
      </c>
      <c r="F33" s="25">
        <f>-3580.35-300</f>
        <v>-3880.35</v>
      </c>
    </row>
    <row r="34" spans="1:6" customFormat="1" x14ac:dyDescent="0.25">
      <c r="A34" s="38" t="s">
        <v>3</v>
      </c>
      <c r="B34" s="39">
        <f>-B26</f>
        <v>-91953.609999999986</v>
      </c>
      <c r="C34" s="14"/>
      <c r="D34" s="14"/>
      <c r="E34" s="24"/>
      <c r="F34" s="42">
        <f>SUM(F31:F33)</f>
        <v>-9225.99</v>
      </c>
    </row>
    <row r="35" spans="1:6" customFormat="1" x14ac:dyDescent="0.25">
      <c r="A35" s="38" t="s">
        <v>49</v>
      </c>
      <c r="B35" s="37">
        <f>SUM(B32:B34)</f>
        <v>15566.090000000011</v>
      </c>
      <c r="E35" s="24"/>
      <c r="F35" s="23"/>
    </row>
    <row r="36" spans="1:6" customFormat="1" x14ac:dyDescent="0.25">
      <c r="E36" s="18" t="s">
        <v>50</v>
      </c>
      <c r="F36" s="26">
        <f>F29+F34</f>
        <v>1769.8200000000015</v>
      </c>
    </row>
    <row r="39" spans="1:6" customFormat="1" ht="18" x14ac:dyDescent="0.25">
      <c r="A39" s="54"/>
      <c r="B39" s="53"/>
    </row>
    <row r="40" spans="1:6" customFormat="1" ht="18" x14ac:dyDescent="0.25">
      <c r="A40" s="54"/>
      <c r="B40" s="53"/>
    </row>
    <row r="41" spans="1:6" customFormat="1" x14ac:dyDescent="0.25">
      <c r="A41" s="50"/>
      <c r="B41" s="53"/>
    </row>
    <row r="42" spans="1:6" customFormat="1" x14ac:dyDescent="0.25">
      <c r="E42" s="6"/>
    </row>
    <row r="43" spans="1:6" customFormat="1" x14ac:dyDescent="0.25">
      <c r="A43" s="1"/>
      <c r="B43" s="7"/>
    </row>
    <row r="44" spans="1:6" customFormat="1" x14ac:dyDescent="0.25">
      <c r="A44" s="2"/>
      <c r="B44" s="3"/>
    </row>
    <row r="45" spans="1:6" customFormat="1" x14ac:dyDescent="0.25">
      <c r="A45" s="4"/>
      <c r="B45" s="5"/>
    </row>
    <row r="46" spans="1:6" customFormat="1" x14ac:dyDescent="0.25">
      <c r="A46" s="4"/>
      <c r="B46" s="5"/>
    </row>
    <row r="47" spans="1:6" customFormat="1" x14ac:dyDescent="0.25"/>
  </sheetData>
  <mergeCells count="8">
    <mergeCell ref="A2:G2"/>
    <mergeCell ref="A1:G1"/>
    <mergeCell ref="E4:F4"/>
    <mergeCell ref="A41:B41"/>
    <mergeCell ref="A39:B39"/>
    <mergeCell ref="A40:B40"/>
    <mergeCell ref="E19:F19"/>
    <mergeCell ref="E26:F26"/>
  </mergeCells>
  <pageMargins left="0.2" right="0.2" top="0.25" bottom="0.2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Profit and Loss</vt:lpstr>
      <vt:lpstr>'Profit and Loss'!Print_Area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Barnes</cp:lastModifiedBy>
  <cp:lastPrinted>2025-10-25T15:31:18Z</cp:lastPrinted>
  <dcterms:created xsi:type="dcterms:W3CDTF">2023-10-18T19:33:53Z</dcterms:created>
  <dcterms:modified xsi:type="dcterms:W3CDTF">2025-12-06T19:07:28Z</dcterms:modified>
</cp:coreProperties>
</file>